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onto de equilíbrio" sheetId="1" r:id="rId1"/>
    <sheet name="Período retorno investimento" sheetId="2" r:id="rId2"/>
    <sheet name="Valor Actual Líquido" sheetId="3" r:id="rId3"/>
    <sheet name="Fluxo tesouraria" sheetId="4" r:id="rId4"/>
    <sheet name="Taxa &amp; Rácios" sheetId="5" r:id="rId5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<sst xmlns="http://schemas.openxmlformats.org/spreadsheetml/2006/main" count="108" uniqueCount="100">
  <si>
    <t>Ponto de equilíbrio</t>
  </si>
  <si>
    <t>break-even point</t>
  </si>
  <si>
    <t>Custo</t>
  </si>
  <si>
    <t>Velho</t>
  </si>
  <si>
    <t>Novo</t>
  </si>
  <si>
    <t>Tempo (ano)</t>
  </si>
  <si>
    <t>Período retorno investimento</t>
  </si>
  <si>
    <t>pay-back time</t>
  </si>
  <si>
    <t>Anos</t>
  </si>
  <si>
    <t>Custos</t>
  </si>
  <si>
    <t>Benefícios</t>
  </si>
  <si>
    <t>valor</t>
  </si>
  <si>
    <t>acumulado</t>
  </si>
  <si>
    <t>lucro?</t>
  </si>
  <si>
    <t>dif?</t>
  </si>
  <si>
    <t>Primeiro ano após lucro</t>
  </si>
  <si>
    <t>dif - ano</t>
  </si>
  <si>
    <t>dif- aant</t>
  </si>
  <si>
    <t>v B</t>
  </si>
  <si>
    <t>v A</t>
  </si>
  <si>
    <t>valor de calculo</t>
  </si>
  <si>
    <t>meses por ano</t>
  </si>
  <si>
    <t>TEMPO</t>
  </si>
  <si>
    <t>anos</t>
  </si>
  <si>
    <t>meses</t>
  </si>
  <si>
    <t>dias por ano</t>
  </si>
  <si>
    <t>dias</t>
  </si>
  <si>
    <t>Valor Actual Líquido</t>
  </si>
  <si>
    <t>net present-value</t>
  </si>
  <si>
    <t>valor de investimento presente</t>
  </si>
  <si>
    <t>valor de investimento futuro</t>
  </si>
  <si>
    <t>taxa de desconto</t>
  </si>
  <si>
    <t>numero de períodos</t>
  </si>
  <si>
    <t>P</t>
  </si>
  <si>
    <t>F</t>
  </si>
  <si>
    <t>i</t>
  </si>
  <si>
    <t>n</t>
  </si>
  <si>
    <t>Ano</t>
  </si>
  <si>
    <t>Factor Ac.</t>
  </si>
  <si>
    <t>Custos ac.</t>
  </si>
  <si>
    <t>Benef. Ac.</t>
  </si>
  <si>
    <t>soma</t>
  </si>
  <si>
    <t>total</t>
  </si>
  <si>
    <t>Fluxo de Tesouraria</t>
  </si>
  <si>
    <t>cash flow</t>
  </si>
  <si>
    <t>Receitas</t>
  </si>
  <si>
    <t>Vencimento A</t>
  </si>
  <si>
    <t>Vencimento B</t>
  </si>
  <si>
    <t>formação</t>
  </si>
  <si>
    <t>consultadoria</t>
  </si>
  <si>
    <t>aulas B</t>
  </si>
  <si>
    <t>Janeiro</t>
  </si>
  <si>
    <t>Fevereiro</t>
  </si>
  <si>
    <t>Março</t>
  </si>
  <si>
    <t>Abril</t>
  </si>
  <si>
    <t>Maio</t>
  </si>
  <si>
    <t>Junho</t>
  </si>
  <si>
    <t>Julho</t>
  </si>
  <si>
    <t>Despesas</t>
  </si>
  <si>
    <t>electricidade</t>
  </si>
  <si>
    <t>telefone</t>
  </si>
  <si>
    <t>telemóvel A</t>
  </si>
  <si>
    <t>telemóvel B</t>
  </si>
  <si>
    <t>internet</t>
  </si>
  <si>
    <t>gás</t>
  </si>
  <si>
    <t>água</t>
  </si>
  <si>
    <t>empréstimo</t>
  </si>
  <si>
    <t>alimentação</t>
  </si>
  <si>
    <t>carro A</t>
  </si>
  <si>
    <t>carro B</t>
  </si>
  <si>
    <t>seguros</t>
  </si>
  <si>
    <t>CASH FLOW</t>
  </si>
  <si>
    <t>Cash flow acumulado</t>
  </si>
  <si>
    <t>Taxa interna de rentabilidade</t>
  </si>
  <si>
    <t>internal rate of return</t>
  </si>
  <si>
    <t>investimento inicial</t>
  </si>
  <si>
    <t>receitas - ano 1</t>
  </si>
  <si>
    <t>receitas - ano 2</t>
  </si>
  <si>
    <t>receitas - ano 3</t>
  </si>
  <si>
    <t>receitas - ano 4</t>
  </si>
  <si>
    <t>receitas - ano 5</t>
  </si>
  <si>
    <t>receitas - ano 6</t>
  </si>
  <si>
    <t>receitas - ano 7</t>
  </si>
  <si>
    <t>receitas - ano 8</t>
  </si>
  <si>
    <t>receitas - ano 9</t>
  </si>
  <si>
    <t>receitas - ano 10</t>
  </si>
  <si>
    <t>Taxa interna rentabilidade 1</t>
  </si>
  <si>
    <t>Taxa interna rentabilidade 2</t>
  </si>
  <si>
    <t>Taxa interna rentabilidade 3</t>
  </si>
  <si>
    <t>Taxa interna rentabilidade 4</t>
  </si>
  <si>
    <t>Taxa interna rentabilidade 5</t>
  </si>
  <si>
    <t>Taxa interna rentabilidade 6</t>
  </si>
  <si>
    <t>Taxa interna rentabilidade 7</t>
  </si>
  <si>
    <t>Taxa interna rentabilidade 8</t>
  </si>
  <si>
    <t>Taxa interna rentabilidade 9</t>
  </si>
  <si>
    <t>Taxa interna rentabilidade 10</t>
  </si>
  <si>
    <t>Rácio custo / benefício</t>
  </si>
  <si>
    <t>rácio custo/benefício</t>
  </si>
  <si>
    <t>Índice de lucro</t>
  </si>
  <si>
    <t>índice lucro</t>
  </si>
</sst>
</file>

<file path=xl/styles.xml><?xml version="1.0" encoding="utf-8"?>
<styleSheet xmlns="http://schemas.openxmlformats.org/spreadsheetml/2006/main">
  <numFmts count="11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.000"/>
    <numFmt numFmtId="165" formatCode="0.000%"/>
    <numFmt numFmtId="166" formatCode="#,##0_ ;[Red]\-#,##0\ 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Alignment="1" quotePrefix="1">
      <alignment horizontal="right"/>
    </xf>
    <xf numFmtId="0" fontId="11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"break-even point"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'Ponto de equilíbrio'!$A$7</c:f>
              <c:strCache>
                <c:ptCount val="1"/>
                <c:pt idx="0">
                  <c:v>Tempo (ano)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'Ponto de equilíbrio'!$A$8:$A$17</c:f>
              <c:numCache/>
            </c:numRef>
          </c:val>
          <c:smooth val="0"/>
        </c:ser>
        <c:ser>
          <c:idx val="1"/>
          <c:order val="1"/>
          <c:tx>
            <c:strRef>
              <c:f>'Ponto de equilíbrio'!$B$7</c:f>
              <c:strCache>
                <c:ptCount val="1"/>
                <c:pt idx="0">
                  <c:v>Velho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'Ponto de equilíbrio'!$B$8:$B$17</c:f>
              <c:numCache/>
            </c:numRef>
          </c:val>
          <c:smooth val="0"/>
        </c:ser>
        <c:ser>
          <c:idx val="2"/>
          <c:order val="2"/>
          <c:tx>
            <c:strRef>
              <c:f>'Ponto de equilíbrio'!$C$7</c:f>
              <c:strCache>
                <c:ptCount val="1"/>
                <c:pt idx="0">
                  <c:v>Novo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'Ponto de equilíbrio'!$C$8:$C$17</c:f>
              <c:numCache/>
            </c:numRef>
          </c:val>
          <c:smooth val="0"/>
        </c:ser>
        <c:axId val="6881832"/>
        <c:axId val="61936489"/>
      </c:line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'Período retorno investimento'!$B$6</c:f>
              <c:strCache>
                <c:ptCount val="1"/>
                <c:pt idx="0">
                  <c:v>Anos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'Período retorno investimento'!$B$7:$B$13</c:f>
              <c:numCache/>
            </c:numRef>
          </c:val>
          <c:smooth val="0"/>
        </c:ser>
        <c:ser>
          <c:idx val="2"/>
          <c:order val="1"/>
          <c:tx>
            <c:strRef>
              <c:f>'Período retorno investimento'!$D$6</c:f>
              <c:strCache>
                <c:ptCount val="1"/>
                <c:pt idx="0">
                  <c:v>acumulado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'Período retorno investimento'!$D$7:$D$13</c:f>
              <c:numCache/>
            </c:numRef>
          </c:val>
          <c:smooth val="0"/>
        </c:ser>
        <c:ser>
          <c:idx val="4"/>
          <c:order val="2"/>
          <c:tx>
            <c:strRef>
              <c:f>'Período retorno investimento'!$F$6</c:f>
              <c:strCache>
                <c:ptCount val="1"/>
                <c:pt idx="0">
                  <c:v>acumulado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'Período retorno investimento'!$F$7:$F$13</c:f>
              <c:numCache/>
            </c:numRef>
          </c:val>
          <c:smooth val="0"/>
        </c:ser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'Taxa &amp; Rácios'!$B$16:$B$25</c:f>
              <c:numCache/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57150</xdr:rowOff>
    </xdr:from>
    <xdr:to>
      <xdr:col>10</xdr:col>
      <xdr:colOff>571500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152650" y="285750"/>
        <a:ext cx="47910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66675</xdr:rowOff>
    </xdr:from>
    <xdr:to>
      <xdr:col>17</xdr:col>
      <xdr:colOff>123825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6972300" y="45720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14</xdr:row>
      <xdr:rowOff>142875</xdr:rowOff>
    </xdr:from>
    <xdr:to>
      <xdr:col>8</xdr:col>
      <xdr:colOff>219075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924175" y="2543175"/>
        <a:ext cx="3971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23" sqref="D23"/>
    </sheetView>
  </sheetViews>
  <sheetFormatPr defaultColWidth="9.140625" defaultRowHeight="12.75"/>
  <cols>
    <col min="1" max="1" width="13.28125" style="0" customWidth="1"/>
  </cols>
  <sheetData>
    <row r="1" ht="18">
      <c r="A1" s="4" t="s">
        <v>0</v>
      </c>
    </row>
    <row r="2" ht="12.75">
      <c r="A2" s="5" t="s">
        <v>1</v>
      </c>
    </row>
    <row r="6" spans="2:3" ht="12.75">
      <c r="B6" s="29" t="s">
        <v>2</v>
      </c>
      <c r="C6" s="29"/>
    </row>
    <row r="7" spans="1:3" ht="12.75">
      <c r="A7" s="10" t="s">
        <v>5</v>
      </c>
      <c r="B7" s="6" t="s">
        <v>3</v>
      </c>
      <c r="C7" s="6" t="s">
        <v>4</v>
      </c>
    </row>
    <row r="8" spans="1:3" ht="12.75">
      <c r="A8" s="7">
        <v>1</v>
      </c>
      <c r="B8">
        <v>2100</v>
      </c>
      <c r="C8">
        <v>4500</v>
      </c>
    </row>
    <row r="9" spans="1:3" ht="12.75">
      <c r="A9" s="8">
        <v>2</v>
      </c>
      <c r="B9">
        <v>2800</v>
      </c>
      <c r="C9">
        <v>4550</v>
      </c>
    </row>
    <row r="10" spans="1:3" ht="12.75">
      <c r="A10" s="8">
        <v>3</v>
      </c>
      <c r="B10">
        <v>3000</v>
      </c>
      <c r="C10">
        <v>4600</v>
      </c>
    </row>
    <row r="11" spans="1:3" ht="12.75">
      <c r="A11" s="8">
        <v>4</v>
      </c>
      <c r="B11">
        <v>3500</v>
      </c>
      <c r="C11">
        <v>4650</v>
      </c>
    </row>
    <row r="12" spans="1:3" ht="12.75">
      <c r="A12" s="8">
        <v>5</v>
      </c>
      <c r="B12">
        <v>4000</v>
      </c>
      <c r="C12">
        <v>4700</v>
      </c>
    </row>
    <row r="13" spans="1:3" ht="12.75">
      <c r="A13" s="8">
        <v>6</v>
      </c>
      <c r="B13">
        <v>4500</v>
      </c>
      <c r="C13">
        <v>4750</v>
      </c>
    </row>
    <row r="14" spans="1:3" ht="12.75">
      <c r="A14" s="9">
        <v>7</v>
      </c>
      <c r="B14" s="3">
        <v>5000</v>
      </c>
      <c r="C14" s="3">
        <v>4800</v>
      </c>
    </row>
    <row r="15" spans="1:3" ht="12.75">
      <c r="A15" s="8">
        <v>8</v>
      </c>
      <c r="B15">
        <v>5500</v>
      </c>
      <c r="C15">
        <v>4850</v>
      </c>
    </row>
    <row r="16" spans="1:3" ht="12.75">
      <c r="A16" s="8">
        <v>9</v>
      </c>
      <c r="B16">
        <v>6200</v>
      </c>
      <c r="C16">
        <v>4900</v>
      </c>
    </row>
    <row r="17" spans="1:3" ht="12.75">
      <c r="A17" s="8">
        <v>10</v>
      </c>
      <c r="B17">
        <v>7000</v>
      </c>
      <c r="C17">
        <v>4950</v>
      </c>
    </row>
  </sheetData>
  <mergeCells count="1">
    <mergeCell ref="B6:C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20" sqref="C20"/>
    </sheetView>
  </sheetViews>
  <sheetFormatPr defaultColWidth="9.140625" defaultRowHeight="12.75"/>
  <cols>
    <col min="4" max="4" width="9.8515625" style="0" bestFit="1" customWidth="1"/>
    <col min="6" max="6" width="9.8515625" style="0" bestFit="1" customWidth="1"/>
  </cols>
  <sheetData>
    <row r="1" ht="18">
      <c r="A1" s="4" t="s">
        <v>6</v>
      </c>
    </row>
    <row r="2" ht="12.75">
      <c r="A2" s="5" t="s">
        <v>7</v>
      </c>
    </row>
    <row r="5" spans="3:6" ht="12.75">
      <c r="C5" s="30" t="s">
        <v>9</v>
      </c>
      <c r="D5" s="30"/>
      <c r="E5" s="30" t="s">
        <v>10</v>
      </c>
      <c r="F5" s="30"/>
    </row>
    <row r="6" spans="2:10" ht="12.75">
      <c r="B6" s="15" t="s">
        <v>8</v>
      </c>
      <c r="C6" s="13" t="s">
        <v>11</v>
      </c>
      <c r="D6" s="14" t="s">
        <v>12</v>
      </c>
      <c r="E6" s="13" t="s">
        <v>11</v>
      </c>
      <c r="F6" s="14" t="s">
        <v>12</v>
      </c>
      <c r="G6" s="2" t="s">
        <v>13</v>
      </c>
      <c r="H6" s="2" t="s">
        <v>14</v>
      </c>
      <c r="I6" s="2" t="s">
        <v>16</v>
      </c>
      <c r="J6" s="2" t="s">
        <v>17</v>
      </c>
    </row>
    <row r="7" spans="2:10" ht="12.75">
      <c r="B7" s="8">
        <v>0</v>
      </c>
      <c r="C7" s="16">
        <v>4500</v>
      </c>
      <c r="D7">
        <f>+C7</f>
        <v>4500</v>
      </c>
      <c r="E7" s="16">
        <v>0</v>
      </c>
      <c r="F7">
        <f>+E7</f>
        <v>0</v>
      </c>
      <c r="G7" t="str">
        <f>IF(+F7&gt;=+D7,B7," ")</f>
        <v> </v>
      </c>
      <c r="H7">
        <f>+F7-D7</f>
        <v>-4500</v>
      </c>
      <c r="I7">
        <f>IF($G$19=B7,H7,"")</f>
      </c>
      <c r="J7">
        <f>IF((($G$19-1)=B7),H7,"")</f>
      </c>
    </row>
    <row r="8" spans="2:10" ht="12.75">
      <c r="B8" s="8">
        <v>1</v>
      </c>
      <c r="C8" s="16">
        <v>150</v>
      </c>
      <c r="D8">
        <f aca="true" t="shared" si="0" ref="D8:D13">+D7+C8</f>
        <v>4650</v>
      </c>
      <c r="E8" s="16">
        <v>1800</v>
      </c>
      <c r="F8">
        <f aca="true" t="shared" si="1" ref="F8:F13">+F7+E8</f>
        <v>1800</v>
      </c>
      <c r="G8" t="str">
        <f aca="true" t="shared" si="2" ref="G8:G17">IF(+F8&gt;=+D8,B8," ")</f>
        <v> </v>
      </c>
      <c r="H8">
        <f aca="true" t="shared" si="3" ref="H8:H17">+F8-D8</f>
        <v>-2850</v>
      </c>
      <c r="I8">
        <f aca="true" t="shared" si="4" ref="I8:I17">IF($G$19=B8,H8,"")</f>
      </c>
      <c r="J8">
        <f aca="true" t="shared" si="5" ref="J8:J17">IF((($G$19-1)=B8),H8,"")</f>
      </c>
    </row>
    <row r="9" spans="2:10" ht="12.75">
      <c r="B9" s="8">
        <v>2</v>
      </c>
      <c r="C9" s="16">
        <v>300</v>
      </c>
      <c r="D9">
        <f t="shared" si="0"/>
        <v>4950</v>
      </c>
      <c r="E9" s="16">
        <v>1800</v>
      </c>
      <c r="F9">
        <f t="shared" si="1"/>
        <v>3600</v>
      </c>
      <c r="G9" t="str">
        <f t="shared" si="2"/>
        <v> </v>
      </c>
      <c r="H9">
        <f t="shared" si="3"/>
        <v>-1350</v>
      </c>
      <c r="I9">
        <f t="shared" si="4"/>
      </c>
      <c r="J9">
        <f t="shared" si="5"/>
      </c>
    </row>
    <row r="10" spans="2:10" ht="12.75">
      <c r="B10" s="8">
        <v>3</v>
      </c>
      <c r="C10" s="16">
        <v>300</v>
      </c>
      <c r="D10">
        <f t="shared" si="0"/>
        <v>5250</v>
      </c>
      <c r="E10" s="16">
        <v>1200</v>
      </c>
      <c r="F10">
        <f t="shared" si="1"/>
        <v>4800</v>
      </c>
      <c r="G10" t="str">
        <f t="shared" si="2"/>
        <v> </v>
      </c>
      <c r="H10">
        <f t="shared" si="3"/>
        <v>-450</v>
      </c>
      <c r="I10">
        <f t="shared" si="4"/>
      </c>
      <c r="J10">
        <f t="shared" si="5"/>
        <v>-450</v>
      </c>
    </row>
    <row r="11" spans="2:10" ht="12.75">
      <c r="B11" s="8">
        <v>4</v>
      </c>
      <c r="C11" s="16">
        <v>450</v>
      </c>
      <c r="D11">
        <f t="shared" si="0"/>
        <v>5700</v>
      </c>
      <c r="E11" s="16">
        <v>1200</v>
      </c>
      <c r="F11">
        <f t="shared" si="1"/>
        <v>6000</v>
      </c>
      <c r="G11">
        <f t="shared" si="2"/>
        <v>4</v>
      </c>
      <c r="H11">
        <f t="shared" si="3"/>
        <v>300</v>
      </c>
      <c r="I11">
        <f t="shared" si="4"/>
        <v>300</v>
      </c>
      <c r="J11">
        <f t="shared" si="5"/>
      </c>
    </row>
    <row r="12" spans="2:10" ht="12.75">
      <c r="B12" s="8">
        <v>5</v>
      </c>
      <c r="C12" s="16">
        <v>600</v>
      </c>
      <c r="D12">
        <f t="shared" si="0"/>
        <v>6300</v>
      </c>
      <c r="E12" s="16">
        <v>1500</v>
      </c>
      <c r="F12">
        <f t="shared" si="1"/>
        <v>7500</v>
      </c>
      <c r="G12">
        <f t="shared" si="2"/>
        <v>5</v>
      </c>
      <c r="H12">
        <f t="shared" si="3"/>
        <v>1200</v>
      </c>
      <c r="I12">
        <f t="shared" si="4"/>
      </c>
      <c r="J12">
        <f t="shared" si="5"/>
      </c>
    </row>
    <row r="13" spans="2:10" ht="12.75">
      <c r="B13" s="8">
        <v>6</v>
      </c>
      <c r="C13" s="16">
        <v>600</v>
      </c>
      <c r="D13">
        <f t="shared" si="0"/>
        <v>6900</v>
      </c>
      <c r="E13" s="16">
        <v>2250</v>
      </c>
      <c r="F13">
        <f t="shared" si="1"/>
        <v>9750</v>
      </c>
      <c r="G13">
        <f t="shared" si="2"/>
        <v>6</v>
      </c>
      <c r="H13">
        <f t="shared" si="3"/>
        <v>2850</v>
      </c>
      <c r="I13">
        <f t="shared" si="4"/>
      </c>
      <c r="J13">
        <f t="shared" si="5"/>
      </c>
    </row>
    <row r="14" spans="2:10" ht="12.75">
      <c r="B14" s="8">
        <v>7</v>
      </c>
      <c r="C14" s="16"/>
      <c r="E14" s="16"/>
      <c r="G14">
        <f t="shared" si="2"/>
        <v>7</v>
      </c>
      <c r="H14">
        <f t="shared" si="3"/>
        <v>0</v>
      </c>
      <c r="I14">
        <f t="shared" si="4"/>
      </c>
      <c r="J14">
        <f t="shared" si="5"/>
      </c>
    </row>
    <row r="15" spans="2:10" ht="12.75">
      <c r="B15" s="8">
        <v>8</v>
      </c>
      <c r="C15" s="16"/>
      <c r="E15" s="16"/>
      <c r="G15">
        <f t="shared" si="2"/>
        <v>8</v>
      </c>
      <c r="H15">
        <f t="shared" si="3"/>
        <v>0</v>
      </c>
      <c r="I15">
        <f t="shared" si="4"/>
      </c>
      <c r="J15">
        <f t="shared" si="5"/>
      </c>
    </row>
    <row r="16" spans="2:10" ht="12.75">
      <c r="B16" s="8">
        <v>9</v>
      </c>
      <c r="C16" s="16"/>
      <c r="E16" s="16"/>
      <c r="G16">
        <f t="shared" si="2"/>
        <v>9</v>
      </c>
      <c r="H16">
        <f t="shared" si="3"/>
        <v>0</v>
      </c>
      <c r="I16">
        <f t="shared" si="4"/>
      </c>
      <c r="J16">
        <f t="shared" si="5"/>
      </c>
    </row>
    <row r="17" spans="2:10" ht="12.75">
      <c r="B17" s="8">
        <v>10</v>
      </c>
      <c r="C17" s="16"/>
      <c r="E17" s="16"/>
      <c r="G17">
        <f t="shared" si="2"/>
        <v>10</v>
      </c>
      <c r="H17">
        <f t="shared" si="3"/>
        <v>0</v>
      </c>
      <c r="I17">
        <f t="shared" si="4"/>
      </c>
      <c r="J17">
        <f t="shared" si="5"/>
      </c>
    </row>
    <row r="18" spans="9:10" ht="12.75">
      <c r="I18" s="1" t="s">
        <v>18</v>
      </c>
      <c r="J18" s="1" t="s">
        <v>19</v>
      </c>
    </row>
    <row r="19" spans="6:10" ht="12.75">
      <c r="F19" s="11" t="s">
        <v>15</v>
      </c>
      <c r="G19">
        <f>MIN(G7:G17)</f>
        <v>4</v>
      </c>
      <c r="I19">
        <f>SUM(I7:I17)</f>
        <v>300</v>
      </c>
      <c r="J19">
        <f>SUM(J7:J17)</f>
        <v>-450</v>
      </c>
    </row>
    <row r="20" spans="6:7" ht="12.75">
      <c r="F20" s="1" t="s">
        <v>21</v>
      </c>
      <c r="G20" s="16">
        <v>12</v>
      </c>
    </row>
    <row r="21" spans="6:7" ht="12.75">
      <c r="F21" s="1" t="s">
        <v>25</v>
      </c>
      <c r="G21" s="16">
        <v>31</v>
      </c>
    </row>
    <row r="22" spans="6:7" ht="12.75">
      <c r="F22" s="1" t="s">
        <v>20</v>
      </c>
      <c r="G22">
        <f>(G20*ABS(J19))/(I19+ABS(J19))</f>
        <v>7.2</v>
      </c>
    </row>
    <row r="24" spans="2:8" ht="12.75">
      <c r="B24" s="12" t="s">
        <v>22</v>
      </c>
      <c r="C24" s="12">
        <f>+G19-1</f>
        <v>3</v>
      </c>
      <c r="D24" s="12" t="s">
        <v>23</v>
      </c>
      <c r="E24" s="12">
        <f>INT(G22)</f>
        <v>7</v>
      </c>
      <c r="F24" s="12" t="s">
        <v>24</v>
      </c>
      <c r="G24" s="12">
        <f>INT((G22-E24)*G21)</f>
        <v>6</v>
      </c>
      <c r="H24" s="12" t="s">
        <v>26</v>
      </c>
    </row>
  </sheetData>
  <mergeCells count="2">
    <mergeCell ref="E5:F5"/>
    <mergeCell ref="C5:D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10" sqref="I10"/>
    </sheetView>
  </sheetViews>
  <sheetFormatPr defaultColWidth="9.140625" defaultRowHeight="12.75"/>
  <cols>
    <col min="5" max="5" width="2.28125" style="17" bestFit="1" customWidth="1"/>
    <col min="6" max="6" width="9.421875" style="0" customWidth="1"/>
    <col min="7" max="7" width="9.7109375" style="0" customWidth="1"/>
    <col min="8" max="9" width="10.140625" style="0" customWidth="1"/>
    <col min="10" max="10" width="9.8515625" style="0" customWidth="1"/>
    <col min="11" max="11" width="9.28125" style="0" customWidth="1"/>
  </cols>
  <sheetData>
    <row r="1" ht="18">
      <c r="A1" s="4" t="s">
        <v>27</v>
      </c>
    </row>
    <row r="2" ht="12.75">
      <c r="A2" s="5" t="s">
        <v>28</v>
      </c>
    </row>
    <row r="4" spans="4:6" ht="12.75">
      <c r="D4" s="1" t="s">
        <v>29</v>
      </c>
      <c r="E4" s="17" t="s">
        <v>33</v>
      </c>
      <c r="F4" s="21">
        <f>+K22</f>
        <v>-8506.900000000023</v>
      </c>
    </row>
    <row r="5" spans="4:6" ht="12.75">
      <c r="D5" s="1" t="s">
        <v>30</v>
      </c>
      <c r="E5" s="17" t="s">
        <v>34</v>
      </c>
      <c r="F5" s="21">
        <f>+H22</f>
        <v>8700</v>
      </c>
    </row>
    <row r="6" spans="4:6" ht="12.75">
      <c r="D6" s="1" t="s">
        <v>31</v>
      </c>
      <c r="E6" s="17" t="s">
        <v>35</v>
      </c>
      <c r="F6" s="16">
        <v>0.2</v>
      </c>
    </row>
    <row r="7" spans="4:5" ht="12.75">
      <c r="D7" s="1" t="s">
        <v>32</v>
      </c>
      <c r="E7" s="17" t="s">
        <v>36</v>
      </c>
    </row>
    <row r="9" spans="4:11" ht="12.75">
      <c r="D9" s="1"/>
      <c r="F9" s="18" t="s">
        <v>37</v>
      </c>
      <c r="G9" s="19" t="s">
        <v>9</v>
      </c>
      <c r="H9" s="19" t="s">
        <v>10</v>
      </c>
      <c r="I9" s="19" t="s">
        <v>38</v>
      </c>
      <c r="J9" s="19" t="s">
        <v>39</v>
      </c>
      <c r="K9" s="19" t="s">
        <v>40</v>
      </c>
    </row>
    <row r="10" spans="6:11" ht="12.75">
      <c r="F10">
        <v>1</v>
      </c>
      <c r="G10" s="20">
        <v>40000</v>
      </c>
      <c r="H10" s="20">
        <v>25000</v>
      </c>
      <c r="I10">
        <f>ROUND(1/(POWER(1+$F$6,F10)),3)</f>
        <v>0.833</v>
      </c>
      <c r="J10" s="21">
        <f>G10*I10</f>
        <v>33320</v>
      </c>
      <c r="K10" s="21">
        <f>H10*I10</f>
        <v>20825</v>
      </c>
    </row>
    <row r="11" spans="6:11" ht="12.75">
      <c r="F11">
        <v>2</v>
      </c>
      <c r="G11" s="20">
        <v>42000</v>
      </c>
      <c r="H11" s="20">
        <v>31200</v>
      </c>
      <c r="I11">
        <f aca="true" t="shared" si="0" ref="I11:I19">ROUND(1/(POWER(1+$F$6,F11)),3)</f>
        <v>0.694</v>
      </c>
      <c r="J11" s="21">
        <f aca="true" t="shared" si="1" ref="J11:J19">G11*I11</f>
        <v>29147.999999999996</v>
      </c>
      <c r="K11" s="21">
        <f aca="true" t="shared" si="2" ref="K11:K19">H11*I11</f>
        <v>21652.8</v>
      </c>
    </row>
    <row r="12" spans="6:11" ht="12.75">
      <c r="F12">
        <v>3</v>
      </c>
      <c r="G12" s="20">
        <v>44100</v>
      </c>
      <c r="H12" s="20">
        <v>39000</v>
      </c>
      <c r="I12">
        <f t="shared" si="0"/>
        <v>0.579</v>
      </c>
      <c r="J12" s="21">
        <f t="shared" si="1"/>
        <v>25533.899999999998</v>
      </c>
      <c r="K12" s="21">
        <f t="shared" si="2"/>
        <v>22581</v>
      </c>
    </row>
    <row r="13" spans="6:11" ht="12.75">
      <c r="F13">
        <v>4</v>
      </c>
      <c r="G13" s="20">
        <v>46300</v>
      </c>
      <c r="H13" s="20">
        <v>48700</v>
      </c>
      <c r="I13">
        <f t="shared" si="0"/>
        <v>0.482</v>
      </c>
      <c r="J13" s="21">
        <f t="shared" si="1"/>
        <v>22316.6</v>
      </c>
      <c r="K13" s="21">
        <f t="shared" si="2"/>
        <v>23473.399999999998</v>
      </c>
    </row>
    <row r="14" spans="6:11" ht="12.75">
      <c r="F14">
        <v>5</v>
      </c>
      <c r="G14" s="20">
        <v>48600</v>
      </c>
      <c r="H14" s="20">
        <v>60800</v>
      </c>
      <c r="I14">
        <f t="shared" si="0"/>
        <v>0.402</v>
      </c>
      <c r="J14" s="21">
        <f t="shared" si="1"/>
        <v>19537.2</v>
      </c>
      <c r="K14" s="21">
        <f t="shared" si="2"/>
        <v>24441.600000000002</v>
      </c>
    </row>
    <row r="15" spans="6:11" ht="12.75">
      <c r="F15">
        <v>6</v>
      </c>
      <c r="G15" s="20">
        <v>51000</v>
      </c>
      <c r="H15" s="20">
        <v>76000</v>
      </c>
      <c r="I15">
        <f t="shared" si="0"/>
        <v>0.335</v>
      </c>
      <c r="J15" s="21">
        <f t="shared" si="1"/>
        <v>17085</v>
      </c>
      <c r="K15" s="21">
        <f t="shared" si="2"/>
        <v>25460</v>
      </c>
    </row>
    <row r="16" spans="6:11" ht="12.75">
      <c r="F16">
        <v>7</v>
      </c>
      <c r="G16" s="20"/>
      <c r="H16" s="20"/>
      <c r="I16">
        <f t="shared" si="0"/>
        <v>0.279</v>
      </c>
      <c r="J16" s="21">
        <f t="shared" si="1"/>
        <v>0</v>
      </c>
      <c r="K16" s="21">
        <f t="shared" si="2"/>
        <v>0</v>
      </c>
    </row>
    <row r="17" spans="6:11" ht="12.75">
      <c r="F17">
        <v>8</v>
      </c>
      <c r="G17" s="20"/>
      <c r="H17" s="20"/>
      <c r="I17">
        <f t="shared" si="0"/>
        <v>0.233</v>
      </c>
      <c r="J17" s="21">
        <f t="shared" si="1"/>
        <v>0</v>
      </c>
      <c r="K17" s="21">
        <f t="shared" si="2"/>
        <v>0</v>
      </c>
    </row>
    <row r="18" spans="6:11" ht="12.75">
      <c r="F18">
        <v>9</v>
      </c>
      <c r="G18" s="20"/>
      <c r="H18" s="20"/>
      <c r="I18">
        <f t="shared" si="0"/>
        <v>0.194</v>
      </c>
      <c r="J18" s="21">
        <f t="shared" si="1"/>
        <v>0</v>
      </c>
      <c r="K18" s="21">
        <f t="shared" si="2"/>
        <v>0</v>
      </c>
    </row>
    <row r="19" spans="6:11" ht="12.75">
      <c r="F19">
        <v>10</v>
      </c>
      <c r="G19" s="20"/>
      <c r="H19" s="20"/>
      <c r="I19">
        <f t="shared" si="0"/>
        <v>0.162</v>
      </c>
      <c r="J19" s="21">
        <f t="shared" si="1"/>
        <v>0</v>
      </c>
      <c r="K19" s="21">
        <f t="shared" si="2"/>
        <v>0</v>
      </c>
    </row>
    <row r="20" spans="7:11" ht="12.75">
      <c r="G20" s="2" t="s">
        <v>41</v>
      </c>
      <c r="H20" s="2" t="s">
        <v>41</v>
      </c>
      <c r="J20" s="2" t="s">
        <v>41</v>
      </c>
      <c r="K20" s="2" t="s">
        <v>41</v>
      </c>
    </row>
    <row r="21" spans="7:11" ht="12.75">
      <c r="G21" s="21">
        <f>SUM(G10:G19)</f>
        <v>272000</v>
      </c>
      <c r="H21" s="21">
        <f>SUM(H10:H19)</f>
        <v>280700</v>
      </c>
      <c r="J21" s="21">
        <f>SUM(J10:J19)</f>
        <v>146940.7</v>
      </c>
      <c r="K21" s="21">
        <f>SUM(K10:K19)</f>
        <v>138433.8</v>
      </c>
    </row>
    <row r="22" spans="7:11" ht="12.75">
      <c r="G22" s="22" t="s">
        <v>42</v>
      </c>
      <c r="H22" s="23">
        <f>H21-G21</f>
        <v>8700</v>
      </c>
      <c r="J22" s="22" t="s">
        <v>42</v>
      </c>
      <c r="K22" s="23">
        <f>+K21-J21</f>
        <v>-8506.900000000023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8" sqref="A18"/>
    </sheetView>
  </sheetViews>
  <sheetFormatPr defaultColWidth="9.140625" defaultRowHeight="12.75"/>
  <cols>
    <col min="2" max="2" width="18.57421875" style="0" bestFit="1" customWidth="1"/>
    <col min="7" max="9" width="9.7109375" style="0" bestFit="1" customWidth="1"/>
  </cols>
  <sheetData>
    <row r="1" ht="18">
      <c r="A1" s="4" t="s">
        <v>43</v>
      </c>
    </row>
    <row r="2" ht="12.75">
      <c r="A2" s="5" t="s">
        <v>44</v>
      </c>
    </row>
    <row r="3" ht="12.75">
      <c r="C3">
        <v>1999</v>
      </c>
    </row>
    <row r="4" spans="3:9" ht="12.75"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  <c r="H4" s="2" t="s">
        <v>56</v>
      </c>
      <c r="I4" s="2" t="s">
        <v>57</v>
      </c>
    </row>
    <row r="5" spans="2:9" ht="12.75">
      <c r="B5" s="25" t="s">
        <v>45</v>
      </c>
      <c r="C5" s="26">
        <f>SUM(C6:C10)</f>
        <v>185000</v>
      </c>
      <c r="D5" s="26">
        <f aca="true" t="shared" si="0" ref="D5:I5">SUM(D6:D10)</f>
        <v>185000</v>
      </c>
      <c r="E5" s="26">
        <f t="shared" si="0"/>
        <v>245000</v>
      </c>
      <c r="F5" s="26">
        <f t="shared" si="0"/>
        <v>385000</v>
      </c>
      <c r="G5" s="26">
        <f t="shared" si="0"/>
        <v>195000</v>
      </c>
      <c r="H5" s="26">
        <f t="shared" si="0"/>
        <v>220000</v>
      </c>
      <c r="I5" s="26">
        <f t="shared" si="0"/>
        <v>230000</v>
      </c>
    </row>
    <row r="6" spans="2:9" ht="12.75">
      <c r="B6" s="1" t="s">
        <v>46</v>
      </c>
      <c r="C6" s="21">
        <v>120000</v>
      </c>
      <c r="D6" s="21">
        <v>120000</v>
      </c>
      <c r="E6" s="21">
        <v>125000</v>
      </c>
      <c r="F6" s="21">
        <v>125000</v>
      </c>
      <c r="G6" s="21">
        <v>125000</v>
      </c>
      <c r="H6" s="21">
        <v>125000</v>
      </c>
      <c r="I6" s="21">
        <v>125000</v>
      </c>
    </row>
    <row r="7" spans="2:9" ht="12.75">
      <c r="B7" s="1" t="s">
        <v>47</v>
      </c>
      <c r="C7" s="21">
        <v>65000</v>
      </c>
      <c r="D7" s="21">
        <v>65000</v>
      </c>
      <c r="E7" s="21">
        <v>70000</v>
      </c>
      <c r="F7" s="21">
        <v>70000</v>
      </c>
      <c r="G7" s="21">
        <v>70000</v>
      </c>
      <c r="H7" s="21">
        <v>70000</v>
      </c>
      <c r="I7" s="21">
        <v>70000</v>
      </c>
    </row>
    <row r="8" spans="2:9" ht="12.75">
      <c r="B8" s="1" t="s">
        <v>48</v>
      </c>
      <c r="C8" s="21"/>
      <c r="D8" s="21"/>
      <c r="E8" s="21">
        <v>25000</v>
      </c>
      <c r="F8" s="21">
        <v>15000</v>
      </c>
      <c r="G8" s="21"/>
      <c r="H8" s="21">
        <v>25000</v>
      </c>
      <c r="I8" s="21"/>
    </row>
    <row r="9" spans="2:9" ht="12.75">
      <c r="B9" s="1" t="s">
        <v>49</v>
      </c>
      <c r="C9" s="21"/>
      <c r="D9" s="21"/>
      <c r="E9" s="21"/>
      <c r="F9" s="21">
        <v>150000</v>
      </c>
      <c r="G9" s="21"/>
      <c r="H9" s="21"/>
      <c r="I9" s="21">
        <v>35000</v>
      </c>
    </row>
    <row r="10" spans="2:9" ht="12.75">
      <c r="B10" s="1" t="s">
        <v>50</v>
      </c>
      <c r="C10" s="21"/>
      <c r="D10" s="21"/>
      <c r="E10" s="21">
        <v>25000</v>
      </c>
      <c r="F10" s="21">
        <v>25000</v>
      </c>
      <c r="G10" s="21"/>
      <c r="H10" s="21"/>
      <c r="I10" s="21"/>
    </row>
    <row r="11" spans="2:9" ht="12.75">
      <c r="B11" s="25" t="s">
        <v>58</v>
      </c>
      <c r="C11" s="26">
        <f>SUM(C12:C23)</f>
        <v>221030</v>
      </c>
      <c r="D11" s="26">
        <f aca="true" t="shared" si="1" ref="D11:I11">SUM(D12:D23)</f>
        <v>209980</v>
      </c>
      <c r="E11" s="26">
        <f t="shared" si="1"/>
        <v>218560</v>
      </c>
      <c r="F11" s="26">
        <f t="shared" si="1"/>
        <v>228870</v>
      </c>
      <c r="G11" s="26">
        <f t="shared" si="1"/>
        <v>182326</v>
      </c>
      <c r="H11" s="26">
        <f t="shared" si="1"/>
        <v>145670</v>
      </c>
      <c r="I11" s="26">
        <f t="shared" si="1"/>
        <v>142070</v>
      </c>
    </row>
    <row r="12" spans="2:9" ht="12.75">
      <c r="B12" s="1" t="s">
        <v>65</v>
      </c>
      <c r="C12" s="21">
        <v>3200</v>
      </c>
      <c r="D12" s="21"/>
      <c r="E12" s="21">
        <v>2690</v>
      </c>
      <c r="F12" s="21"/>
      <c r="G12" s="21">
        <v>4500</v>
      </c>
      <c r="H12" s="21"/>
      <c r="I12" s="21">
        <v>3200</v>
      </c>
    </row>
    <row r="13" spans="2:9" ht="12.75">
      <c r="B13" s="1" t="s">
        <v>67</v>
      </c>
      <c r="C13" s="21">
        <v>55000</v>
      </c>
      <c r="D13" s="21">
        <v>42000</v>
      </c>
      <c r="E13" s="21">
        <v>36700</v>
      </c>
      <c r="F13" s="21">
        <v>40000</v>
      </c>
      <c r="G13" s="21">
        <v>42000</v>
      </c>
      <c r="H13" s="21">
        <v>34000</v>
      </c>
      <c r="I13" s="21">
        <v>35000</v>
      </c>
    </row>
    <row r="14" spans="2:9" ht="12.75">
      <c r="B14" s="1" t="s">
        <v>68</v>
      </c>
      <c r="C14" s="21">
        <v>12000</v>
      </c>
      <c r="D14" s="21">
        <v>10000</v>
      </c>
      <c r="E14" s="21">
        <v>23000</v>
      </c>
      <c r="F14" s="21">
        <v>10000</v>
      </c>
      <c r="G14" s="21">
        <v>12000</v>
      </c>
      <c r="H14" s="21">
        <v>10000</v>
      </c>
      <c r="I14" s="21">
        <v>2000</v>
      </c>
    </row>
    <row r="15" spans="2:9" ht="12.75">
      <c r="B15" s="24" t="s">
        <v>69</v>
      </c>
      <c r="C15" s="21">
        <v>23000</v>
      </c>
      <c r="D15" s="21">
        <v>16700</v>
      </c>
      <c r="E15" s="21">
        <v>12000</v>
      </c>
      <c r="F15" s="21">
        <v>14700</v>
      </c>
      <c r="G15" s="21">
        <v>13456</v>
      </c>
      <c r="H15" s="21">
        <v>8000</v>
      </c>
      <c r="I15" s="21">
        <v>5000</v>
      </c>
    </row>
    <row r="16" spans="2:9" ht="12.75">
      <c r="B16" s="1" t="s">
        <v>59</v>
      </c>
      <c r="C16" s="21">
        <v>6700</v>
      </c>
      <c r="D16" s="21">
        <v>8000</v>
      </c>
      <c r="E16" s="21">
        <v>7000</v>
      </c>
      <c r="F16" s="21">
        <v>5500</v>
      </c>
      <c r="G16" s="21">
        <v>6000</v>
      </c>
      <c r="H16" s="21">
        <v>4500</v>
      </c>
      <c r="I16" s="21">
        <v>8000</v>
      </c>
    </row>
    <row r="17" spans="2:9" ht="12.75">
      <c r="B17" s="1" t="s">
        <v>66</v>
      </c>
      <c r="C17" s="21">
        <v>72320</v>
      </c>
      <c r="D17" s="21">
        <v>72320</v>
      </c>
      <c r="E17" s="21">
        <v>72320</v>
      </c>
      <c r="F17" s="21">
        <v>72320</v>
      </c>
      <c r="G17" s="21">
        <v>72320</v>
      </c>
      <c r="H17" s="21">
        <v>72320</v>
      </c>
      <c r="I17" s="21">
        <v>72320</v>
      </c>
    </row>
    <row r="18" spans="2:9" ht="12.75">
      <c r="B18" s="24" t="s">
        <v>64</v>
      </c>
      <c r="C18" s="21">
        <v>12000</v>
      </c>
      <c r="D18" s="21">
        <v>16000</v>
      </c>
      <c r="E18" s="21">
        <v>4500</v>
      </c>
      <c r="F18" s="21">
        <v>3400</v>
      </c>
      <c r="G18" s="21">
        <v>4000</v>
      </c>
      <c r="H18" s="21">
        <v>2300</v>
      </c>
      <c r="I18" s="21">
        <v>3100</v>
      </c>
    </row>
    <row r="19" spans="2:9" ht="12.75">
      <c r="B19" s="1" t="s">
        <v>63</v>
      </c>
      <c r="C19" s="21">
        <v>3510</v>
      </c>
      <c r="D19" s="21">
        <v>2950</v>
      </c>
      <c r="E19" s="21">
        <v>2950</v>
      </c>
      <c r="F19" s="21">
        <v>3950</v>
      </c>
      <c r="G19" s="21">
        <v>2950</v>
      </c>
      <c r="H19" s="21">
        <v>2950</v>
      </c>
      <c r="I19" s="21">
        <v>2950</v>
      </c>
    </row>
    <row r="20" spans="2:9" ht="12.75">
      <c r="B20" s="1" t="s">
        <v>70</v>
      </c>
      <c r="C20" s="21">
        <v>13500</v>
      </c>
      <c r="D20" s="21">
        <v>26000</v>
      </c>
      <c r="E20" s="21">
        <v>42500</v>
      </c>
      <c r="F20" s="21">
        <v>55000</v>
      </c>
      <c r="G20" s="21"/>
      <c r="H20" s="21"/>
      <c r="I20" s="21"/>
    </row>
    <row r="21" spans="2:9" ht="12.75">
      <c r="B21" s="1" t="s">
        <v>60</v>
      </c>
      <c r="C21" s="21">
        <v>4500</v>
      </c>
      <c r="D21" s="21">
        <v>5500</v>
      </c>
      <c r="E21" s="21">
        <v>6900</v>
      </c>
      <c r="F21" s="21">
        <v>9000</v>
      </c>
      <c r="G21" s="21">
        <v>5600</v>
      </c>
      <c r="H21" s="21">
        <v>6000</v>
      </c>
      <c r="I21" s="21">
        <v>4500</v>
      </c>
    </row>
    <row r="22" spans="2:9" ht="12.75">
      <c r="B22" s="1" t="s">
        <v>61</v>
      </c>
      <c r="C22" s="21">
        <v>7800</v>
      </c>
      <c r="D22" s="21">
        <v>10510</v>
      </c>
      <c r="E22" s="21">
        <v>8000</v>
      </c>
      <c r="F22" s="21">
        <v>15000</v>
      </c>
      <c r="G22" s="21">
        <v>12000</v>
      </c>
      <c r="H22" s="21">
        <v>5600</v>
      </c>
      <c r="I22" s="21">
        <v>6000</v>
      </c>
    </row>
    <row r="23" spans="2:9" ht="12.75">
      <c r="B23" s="1" t="s">
        <v>62</v>
      </c>
      <c r="C23" s="21">
        <v>7500</v>
      </c>
      <c r="D23" s="21"/>
      <c r="E23" s="21"/>
      <c r="F23" s="21"/>
      <c r="G23" s="21">
        <v>7500</v>
      </c>
      <c r="H23" s="21"/>
      <c r="I23" s="21"/>
    </row>
    <row r="24" spans="2:9" ht="12.75">
      <c r="B24" s="25" t="s">
        <v>71</v>
      </c>
      <c r="C24" s="26">
        <f>+C5-C11</f>
        <v>-36030</v>
      </c>
      <c r="D24" s="26">
        <f aca="true" t="shared" si="2" ref="D24:I24">+D5-D11</f>
        <v>-24980</v>
      </c>
      <c r="E24" s="26">
        <f t="shared" si="2"/>
        <v>26440</v>
      </c>
      <c r="F24" s="26">
        <f t="shared" si="2"/>
        <v>156130</v>
      </c>
      <c r="G24" s="26">
        <f t="shared" si="2"/>
        <v>12674</v>
      </c>
      <c r="H24" s="26">
        <f t="shared" si="2"/>
        <v>74330</v>
      </c>
      <c r="I24" s="26">
        <f t="shared" si="2"/>
        <v>87930</v>
      </c>
    </row>
    <row r="25" spans="2:9" ht="12.75">
      <c r="B25" s="27" t="s">
        <v>72</v>
      </c>
      <c r="C25" s="28">
        <f>+C24</f>
        <v>-36030</v>
      </c>
      <c r="D25" s="28">
        <f aca="true" t="shared" si="3" ref="D25:I25">+C25+D24</f>
        <v>-61010</v>
      </c>
      <c r="E25" s="28">
        <f t="shared" si="3"/>
        <v>-34570</v>
      </c>
      <c r="F25" s="28">
        <f t="shared" si="3"/>
        <v>121560</v>
      </c>
      <c r="G25" s="28">
        <f t="shared" si="3"/>
        <v>134234</v>
      </c>
      <c r="H25" s="28">
        <f t="shared" si="3"/>
        <v>208564</v>
      </c>
      <c r="I25" s="28">
        <f t="shared" si="3"/>
        <v>296494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8" sqref="F8"/>
    </sheetView>
  </sheetViews>
  <sheetFormatPr defaultColWidth="9.140625" defaultRowHeight="12.75"/>
  <cols>
    <col min="1" max="1" width="26.8515625" style="0" customWidth="1"/>
    <col min="2" max="2" width="13.00390625" style="21" customWidth="1"/>
    <col min="3" max="3" width="14.57421875" style="0" bestFit="1" customWidth="1"/>
  </cols>
  <sheetData>
    <row r="1" spans="1:4" ht="18">
      <c r="A1" s="4" t="s">
        <v>73</v>
      </c>
      <c r="D1" s="4" t="s">
        <v>96</v>
      </c>
    </row>
    <row r="2" ht="12.75">
      <c r="A2" s="5" t="s">
        <v>74</v>
      </c>
    </row>
    <row r="3" spans="5:6" ht="12.75">
      <c r="E3" s="1" t="s">
        <v>97</v>
      </c>
      <c r="F3" s="32">
        <f>SUM(B5:B14)/ABS(B4)</f>
        <v>3.0092307692307694</v>
      </c>
    </row>
    <row r="4" spans="1:2" ht="12.75">
      <c r="A4" s="1" t="s">
        <v>75</v>
      </c>
      <c r="B4" s="21">
        <v>-325000</v>
      </c>
    </row>
    <row r="5" spans="1:3" ht="12.75">
      <c r="A5" s="1" t="s">
        <v>76</v>
      </c>
      <c r="B5" s="21">
        <v>25000</v>
      </c>
      <c r="C5" s="33"/>
    </row>
    <row r="6" spans="1:4" ht="18">
      <c r="A6" s="1" t="s">
        <v>77</v>
      </c>
      <c r="B6" s="21">
        <v>60000</v>
      </c>
      <c r="C6" s="33"/>
      <c r="D6" s="4" t="s">
        <v>98</v>
      </c>
    </row>
    <row r="7" spans="1:3" ht="12.75">
      <c r="A7" s="1" t="s">
        <v>78</v>
      </c>
      <c r="B7" s="21">
        <v>80000</v>
      </c>
      <c r="C7" s="33"/>
    </row>
    <row r="8" spans="1:6" ht="12.75">
      <c r="A8" s="1" t="s">
        <v>79</v>
      </c>
      <c r="B8" s="21">
        <v>110000</v>
      </c>
      <c r="C8" s="33"/>
      <c r="E8" s="1" t="s">
        <v>99</v>
      </c>
      <c r="F8" s="32">
        <f>NPV(0.05,B5:B14)/ABS(B4)</f>
        <v>2.24068797459444</v>
      </c>
    </row>
    <row r="9" spans="1:3" ht="12.75">
      <c r="A9" s="1" t="s">
        <v>80</v>
      </c>
      <c r="B9" s="21">
        <v>110000</v>
      </c>
      <c r="C9" s="33"/>
    </row>
    <row r="10" spans="1:3" ht="12.75">
      <c r="A10" s="1" t="s">
        <v>81</v>
      </c>
      <c r="B10" s="21">
        <v>110000</v>
      </c>
      <c r="C10" s="33"/>
    </row>
    <row r="11" spans="1:3" ht="12.75">
      <c r="A11" s="1" t="s">
        <v>82</v>
      </c>
      <c r="B11" s="21">
        <v>150000</v>
      </c>
      <c r="C11" s="33"/>
    </row>
    <row r="12" spans="1:3" ht="12.75">
      <c r="A12" s="1" t="s">
        <v>83</v>
      </c>
      <c r="B12" s="21">
        <v>120000</v>
      </c>
      <c r="C12" s="33"/>
    </row>
    <row r="13" spans="1:3" ht="12.75">
      <c r="A13" s="1" t="s">
        <v>84</v>
      </c>
      <c r="B13" s="21">
        <v>115000</v>
      </c>
      <c r="C13" s="33"/>
    </row>
    <row r="14" spans="1:3" ht="12.75">
      <c r="A14" s="1" t="s">
        <v>85</v>
      </c>
      <c r="B14" s="21">
        <v>98000</v>
      </c>
      <c r="C14" s="33"/>
    </row>
    <row r="16" spans="1:2" ht="12.75">
      <c r="A16" s="1" t="s">
        <v>86</v>
      </c>
      <c r="B16" s="31">
        <f>IRR(B4:B5,-99%)</f>
        <v>-0.9230769230769231</v>
      </c>
    </row>
    <row r="17" spans="1:2" ht="12.75">
      <c r="A17" s="1" t="s">
        <v>87</v>
      </c>
      <c r="B17" s="31">
        <f>IRR(B4:B6,-30%)</f>
        <v>-0.5301515417596937</v>
      </c>
    </row>
    <row r="18" spans="1:2" ht="12.75">
      <c r="A18" s="1" t="s">
        <v>88</v>
      </c>
      <c r="B18" s="31">
        <f>IRR(B4:B7,-15%)</f>
        <v>-0.24569779151069177</v>
      </c>
    </row>
    <row r="19" spans="1:2" ht="12.75">
      <c r="A19" s="1" t="s">
        <v>89</v>
      </c>
      <c r="B19" s="31">
        <f>IRR(B4:B8)</f>
        <v>-0.05369602915183576</v>
      </c>
    </row>
    <row r="20" spans="1:2" ht="12.75">
      <c r="A20" s="1" t="s">
        <v>90</v>
      </c>
      <c r="B20" s="31">
        <f>IRR(B4:B9)</f>
        <v>0.049096835106566164</v>
      </c>
    </row>
    <row r="21" spans="1:2" ht="12.75">
      <c r="A21" s="1" t="s">
        <v>91</v>
      </c>
      <c r="B21" s="31">
        <f>IRR(B4:B10)</f>
        <v>0.11111412090022897</v>
      </c>
    </row>
    <row r="22" spans="1:2" ht="12.75">
      <c r="A22" s="1" t="s">
        <v>92</v>
      </c>
      <c r="B22" s="31">
        <f>IRR(B4:B11)</f>
        <v>0.16309936355686558</v>
      </c>
    </row>
    <row r="23" spans="1:2" ht="12.75">
      <c r="A23" s="1" t="s">
        <v>93</v>
      </c>
      <c r="B23" s="31">
        <f>IRR(B4:B12)</f>
        <v>0.18981061796894885</v>
      </c>
    </row>
    <row r="24" spans="1:2" ht="12.75">
      <c r="A24" s="1" t="s">
        <v>94</v>
      </c>
      <c r="B24" s="31">
        <f>IRR(B4:B13)</f>
        <v>0.20755638210001776</v>
      </c>
    </row>
    <row r="25" spans="1:2" ht="12.75">
      <c r="A25" s="1" t="s">
        <v>95</v>
      </c>
      <c r="B25" s="31">
        <f>IRR(B4:B14)</f>
        <v>0.21843364134592613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CECOA</dc:creator>
  <cp:keywords/>
  <dc:description/>
  <cp:lastModifiedBy>CECOA</cp:lastModifiedBy>
  <cp:lastPrinted>1999-04-07T15:27:58Z</cp:lastPrinted>
  <dcterms:created xsi:type="dcterms:W3CDTF">1999-04-07T13:19:50Z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